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555" windowHeight="9180" activeTab="0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_Col05" localSheetId="2">'SE-中'!#REF!</definedName>
    <definedName name="_Col06" localSheetId="2">'SE-中'!$I$8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'IS-中'!$E$40</definedName>
    <definedName name="Col02_P2" localSheetId="0">'BS-中'!#REF!</definedName>
    <definedName name="Col03_1" localSheetId="1">'IS-中'!$G$40</definedName>
    <definedName name="Col03_P2" localSheetId="0">'BS-中'!#REF!</definedName>
    <definedName name="Col04_1" localSheetId="1">'IS-中'!$I$40</definedName>
    <definedName name="Col04_P2" localSheetId="0">'BS-中'!$A$9</definedName>
    <definedName name="DataEnd" localSheetId="0">'BS-中'!$A$18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fullCalcOnLoad="1"/>
</workbook>
</file>

<file path=xl/sharedStrings.xml><?xml version="1.0" encoding="utf-8"?>
<sst xmlns="http://schemas.openxmlformats.org/spreadsheetml/2006/main" count="160" uniqueCount="118">
  <si>
    <t>新光金保險代理人股份有限公司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</si>
  <si>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</si>
  <si>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民國一○三年及一○二年十二月三十一日</t>
  </si>
  <si>
    <t>單位：新台幣元</t>
  </si>
  <si>
    <t>一○三年十二月三十一日</t>
  </si>
  <si>
    <t>一○二年十二月三十一日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</si>
  <si>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</si>
  <si>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</si>
  <si>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</si>
  <si>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</si>
  <si>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</si>
  <si>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</si>
  <si>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</si>
  <si>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</si>
  <si>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應收帳款</t>
  </si>
  <si>
    <t>應付所得稅</t>
  </si>
  <si>
    <t>其他應收款</t>
  </si>
  <si>
    <t>-</t>
  </si>
  <si>
    <t>應付費用</t>
  </si>
  <si>
    <t>預付費用</t>
  </si>
  <si>
    <t>其他應付款</t>
  </si>
  <si>
    <t>流動資產合計</t>
  </si>
  <si>
    <t>其他流動負債</t>
  </si>
  <si>
    <t>流動負債合計</t>
  </si>
  <si>
    <t>固定資產淨額</t>
  </si>
  <si>
    <t>負債合計</t>
  </si>
  <si>
    <t>其他資產</t>
  </si>
  <si>
    <t>存出保證金</t>
  </si>
  <si>
    <t>股東權益</t>
  </si>
  <si>
    <t>遞延費用</t>
  </si>
  <si>
    <t>股　　本</t>
  </si>
  <si>
    <t>其他資產合計</t>
  </si>
  <si>
    <t>普通股</t>
  </si>
  <si>
    <t>保留盈餘</t>
  </si>
  <si>
    <t>法定盈餘公積</t>
  </si>
  <si>
    <t>未分配盈餘</t>
  </si>
  <si>
    <t>股東權益合計</t>
  </si>
  <si>
    <t>資　　產　　總　　計</t>
  </si>
  <si>
    <t>負債及股東權益總計</t>
  </si>
  <si>
    <t>後附之附註係本財務報表之一部分。</t>
  </si>
  <si>
    <t>負責人：陳忠誼</t>
  </si>
  <si>
    <t>經理人：簡義仁</t>
  </si>
  <si>
    <t>主辦會計：蔡文英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</si>
  <si>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</si>
  <si>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民國一○三年及一○二年一月一日至十二月三十一日</t>
  </si>
  <si>
    <t>一○三年度</t>
  </si>
  <si>
    <t>一○二年度</t>
  </si>
  <si>
    <t>營業收入</t>
  </si>
  <si>
    <t>營業成本</t>
  </si>
  <si>
    <t>營業毛利</t>
  </si>
  <si>
    <t>營業費用</t>
  </si>
  <si>
    <t>營業利益</t>
  </si>
  <si>
    <t>營業外收入及利益</t>
  </si>
  <si>
    <t>利息收入</t>
  </si>
  <si>
    <t>處分固定資產利益</t>
  </si>
  <si>
    <t>-</t>
  </si>
  <si>
    <t>其他收入</t>
  </si>
  <si>
    <t>-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</si>
  <si>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</si>
  <si>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</si>
  <si>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</si>
  <si>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什項損失</t>
  </si>
  <si>
    <r>
      <t>營業外費用及損失合計</t>
    </r>
    <r>
      <rPr>
        <sz val="12"/>
        <rFont val="Times New Roman"/>
        <family val="1"/>
      </rPr>
      <t xml:space="preserve"> </t>
    </r>
  </si>
  <si>
    <t>稅前純益</t>
  </si>
  <si>
    <t>所得稅費用</t>
  </si>
  <si>
    <t>本期純益</t>
  </si>
  <si>
    <t>稅前</t>
  </si>
  <si>
    <t>稅後</t>
  </si>
  <si>
    <t>每股盈餘</t>
  </si>
  <si>
    <t xml:space="preserve">    基本每股盈餘</t>
  </si>
  <si>
    <t xml:space="preserve">    稀釋每股盈餘</t>
  </si>
  <si>
    <t>股東權益變動表</t>
  </si>
  <si>
    <t>民國一○三年及一○二年一月一日至十二月三十一日</t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</si>
  <si>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本</t>
    </r>
  </si>
  <si>
    <t>合計</t>
  </si>
  <si>
    <t>一○二年一月一日餘額</t>
  </si>
  <si>
    <t>一○一年度盈餘分配</t>
  </si>
  <si>
    <t>法定盈餘公積</t>
  </si>
  <si>
    <t>現金股利</t>
  </si>
  <si>
    <t>一○二年度純益</t>
  </si>
  <si>
    <t>一○二年十二月三十一日餘額</t>
  </si>
  <si>
    <t>一○二年度盈餘分配</t>
  </si>
  <si>
    <t>股票股利</t>
  </si>
  <si>
    <t>-</t>
  </si>
  <si>
    <t>一○三年度純益</t>
  </si>
  <si>
    <t>一○三年十二月三十一日餘額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</si>
  <si>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</si>
  <si>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一○三年度</t>
  </si>
  <si>
    <t>一○二年度</t>
  </si>
  <si>
    <t>營業活動之現金流量</t>
  </si>
  <si>
    <r>
      <t xml:space="preserve">        </t>
    </r>
    <r>
      <rPr>
        <sz val="12"/>
        <rFont val="標楷體"/>
        <family val="4"/>
      </rPr>
      <t>本期純益</t>
    </r>
  </si>
  <si>
    <r>
      <t xml:space="preserve">        </t>
    </r>
    <r>
      <rPr>
        <sz val="12"/>
        <rFont val="標楷體"/>
        <family val="4"/>
      </rPr>
      <t>各項攤提</t>
    </r>
  </si>
  <si>
    <r>
      <t xml:space="preserve">        </t>
    </r>
    <r>
      <rPr>
        <sz val="12"/>
        <rFont val="標楷體"/>
        <family val="4"/>
      </rPr>
      <t>折舊費用</t>
    </r>
  </si>
  <si>
    <r>
      <t xml:space="preserve">        </t>
    </r>
    <r>
      <rPr>
        <sz val="12"/>
        <rFont val="標楷體"/>
        <family val="4"/>
      </rPr>
      <t>處分固定資產利益</t>
    </r>
  </si>
  <si>
    <r>
      <t xml:space="preserve">        </t>
    </r>
    <r>
      <rPr>
        <sz val="12"/>
        <rFont val="標楷體"/>
        <family val="4"/>
      </rPr>
      <t>營業資產及負債之淨變動</t>
    </r>
  </si>
  <si>
    <r>
      <t xml:space="preserve">                </t>
    </r>
    <r>
      <rPr>
        <sz val="12"/>
        <rFont val="標楷體"/>
        <family val="4"/>
      </rPr>
      <t>應收帳款</t>
    </r>
  </si>
  <si>
    <r>
      <t xml:space="preserve">                </t>
    </r>
    <r>
      <rPr>
        <sz val="12"/>
        <rFont val="標楷體"/>
        <family val="4"/>
      </rPr>
      <t>其他應收款</t>
    </r>
  </si>
  <si>
    <r>
      <t xml:space="preserve">                </t>
    </r>
    <r>
      <rPr>
        <sz val="12"/>
        <rFont val="標楷體"/>
        <family val="4"/>
      </rPr>
      <t>預付費用</t>
    </r>
  </si>
  <si>
    <r>
      <t xml:space="preserve">                </t>
    </r>
    <r>
      <rPr>
        <sz val="12"/>
        <rFont val="標楷體"/>
        <family val="4"/>
      </rPr>
      <t>應付帳款</t>
    </r>
  </si>
  <si>
    <r>
      <t xml:space="preserve">                </t>
    </r>
    <r>
      <rPr>
        <sz val="12"/>
        <rFont val="標楷體"/>
        <family val="4"/>
      </rPr>
      <t>應付所得稅</t>
    </r>
  </si>
  <si>
    <r>
      <t xml:space="preserve">                </t>
    </r>
    <r>
      <rPr>
        <sz val="12"/>
        <rFont val="標楷體"/>
        <family val="4"/>
      </rPr>
      <t>應付費用</t>
    </r>
  </si>
  <si>
    <r>
      <t xml:space="preserve">                </t>
    </r>
    <r>
      <rPr>
        <sz val="12"/>
        <rFont val="標楷體"/>
        <family val="4"/>
      </rPr>
      <t>其他應付款</t>
    </r>
  </si>
  <si>
    <r>
      <t xml:space="preserve">                </t>
    </r>
    <r>
      <rPr>
        <sz val="12"/>
        <rFont val="標楷體"/>
        <family val="4"/>
      </rPr>
      <t>其他流動負債</t>
    </r>
  </si>
  <si>
    <r>
      <t xml:space="preserve">                </t>
    </r>
    <r>
      <rPr>
        <sz val="12"/>
        <rFont val="標楷體"/>
        <family val="4"/>
      </rPr>
      <t>營業活動之淨現金流</t>
    </r>
    <r>
      <rPr>
        <sz val="12"/>
        <rFont val="標楷體"/>
        <family val="4"/>
      </rPr>
      <t>入</t>
    </r>
  </si>
  <si>
    <t>投資活動之現金流量</t>
  </si>
  <si>
    <r>
      <t xml:space="preserve">        </t>
    </r>
    <r>
      <rPr>
        <sz val="12"/>
        <rFont val="標楷體"/>
        <family val="4"/>
      </rPr>
      <t>購置固定資產</t>
    </r>
  </si>
  <si>
    <r>
      <t xml:space="preserve">        </t>
    </r>
    <r>
      <rPr>
        <sz val="12"/>
        <rFont val="標楷體"/>
        <family val="4"/>
      </rPr>
      <t>處分固定資產</t>
    </r>
  </si>
  <si>
    <r>
      <t xml:space="preserve">        </t>
    </r>
    <r>
      <rPr>
        <sz val="12"/>
        <rFont val="標楷體"/>
        <family val="4"/>
      </rPr>
      <t>存出保證金增加</t>
    </r>
  </si>
  <si>
    <r>
      <t xml:space="preserve">        </t>
    </r>
    <r>
      <rPr>
        <sz val="12"/>
        <rFont val="標楷體"/>
        <family val="4"/>
      </rPr>
      <t>遞延費用增加</t>
    </r>
  </si>
  <si>
    <r>
      <t xml:space="preserve">                </t>
    </r>
    <r>
      <rPr>
        <sz val="12"/>
        <rFont val="標楷體"/>
        <family val="4"/>
      </rPr>
      <t>投資活動之淨現金流</t>
    </r>
    <r>
      <rPr>
        <sz val="12"/>
        <rFont val="標楷體"/>
        <family val="4"/>
      </rPr>
      <t>出</t>
    </r>
  </si>
  <si>
    <t>融資活動之現金流量</t>
  </si>
  <si>
    <r>
      <t xml:space="preserve">        </t>
    </r>
    <r>
      <rPr>
        <sz val="12"/>
        <rFont val="標楷體"/>
        <family val="4"/>
      </rPr>
      <t>支付現金股利</t>
    </r>
  </si>
  <si>
    <r>
      <t xml:space="preserve">                </t>
    </r>
    <r>
      <rPr>
        <sz val="12"/>
        <rFont val="標楷體"/>
        <family val="4"/>
      </rPr>
      <t>融資活動之淨現金流出</t>
    </r>
  </si>
  <si>
    <t>現金及約當現金淨增加（減少）數</t>
  </si>
  <si>
    <t>期初現金及約當現金餘額</t>
  </si>
  <si>
    <t>期末現金及約當現金餘額</t>
  </si>
  <si>
    <t>現金流量資訊之補充揭露</t>
  </si>
  <si>
    <r>
      <t xml:space="preserve">        </t>
    </r>
    <r>
      <rPr>
        <sz val="12"/>
        <rFont val="標楷體"/>
        <family val="4"/>
      </rPr>
      <t>本期支付所得稅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</si>
</sst>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_-* #,##0.0_-;\-* #,##0.0_-;_-* &quot;-&quot;??_-;_-@_-"/>
    <numFmt numFmtId="181" formatCode="#,##0_);\(#,##0\)"/>
    <numFmt numFmtId="182" formatCode="0_ "/>
    <numFmt numFmtId="183" formatCode="&quot;$&quot;#,##0_);\(&quot;$&quot;#,##0\)"/>
    <numFmt numFmtId="184" formatCode="&quot;$&quot;#,##0.00_);\(&quot;$&quot;#,##0.00\)"/>
    <numFmt numFmtId="185" formatCode="&quot;$&quot;#,##0.00"/>
    <numFmt numFmtId="186" formatCode="#,##0_);[Red]\(#,##0\)"/>
    <numFmt numFmtId="187" formatCode="0%_);\(0%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sz val="12"/>
      <color indexed="8"/>
      <name val="Book Antiqua"/>
      <family val="1"/>
    </font>
    <font>
      <sz val="11.5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4" fontId="10" fillId="20" borderId="1">
      <alignment horizontal="center" vertical="center" wrapText="1"/>
      <protection/>
    </xf>
    <xf numFmtId="0" fontId="11" fillId="0" borderId="0">
      <alignment/>
      <protection/>
    </xf>
    <xf numFmtId="187" fontId="11" fillId="0" borderId="0" applyFont="0" applyFill="0" applyBorder="0" applyAlignment="0" applyProtection="0"/>
    <xf numFmtId="0" fontId="12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5" fillId="0" borderId="0" xfId="0" applyNumberFormat="1" applyFont="1" applyAlignment="1">
      <alignment horizontal="right" wrapText="1"/>
    </xf>
    <xf numFmtId="178" fontId="0" fillId="0" borderId="0" xfId="0" applyNumberFormat="1" applyFont="1" applyAlignment="1">
      <alignment/>
    </xf>
    <xf numFmtId="179" fontId="5" fillId="0" borderId="0" xfId="38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179" fontId="5" fillId="0" borderId="0" xfId="38" applyNumberFormat="1" applyFont="1" applyAlignment="1">
      <alignment/>
    </xf>
    <xf numFmtId="0" fontId="2" fillId="0" borderId="0" xfId="0" applyFont="1" applyAlignment="1">
      <alignment horizontal="left" vertical="top" wrapText="1" indent="5"/>
    </xf>
    <xf numFmtId="3" fontId="5" fillId="0" borderId="12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3" fontId="5" fillId="0" borderId="0" xfId="0" applyNumberFormat="1" applyFont="1" applyBorder="1" applyAlignment="1">
      <alignment horizontal="right" wrapText="1"/>
    </xf>
    <xf numFmtId="180" fontId="5" fillId="0" borderId="0" xfId="38" applyNumberFormat="1" applyFont="1" applyBorder="1" applyAlignment="1">
      <alignment horizontal="right" wrapText="1"/>
    </xf>
    <xf numFmtId="43" fontId="5" fillId="0" borderId="0" xfId="38" applyFont="1" applyBorder="1" applyAlignment="1">
      <alignment horizontal="right" wrapText="1"/>
    </xf>
    <xf numFmtId="179" fontId="5" fillId="0" borderId="0" xfId="38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9" fontId="5" fillId="0" borderId="0" xfId="0" applyNumberFormat="1" applyFont="1" applyAlignment="1">
      <alignment horizontal="right" wrapText="1"/>
    </xf>
    <xf numFmtId="3" fontId="5" fillId="0" borderId="12" xfId="0" applyNumberFormat="1" applyFont="1" applyBorder="1" applyAlignment="1">
      <alignment/>
    </xf>
    <xf numFmtId="177" fontId="5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4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37" applyFont="1">
      <alignment/>
      <protection/>
    </xf>
    <xf numFmtId="0" fontId="5" fillId="0" borderId="0" xfId="37" applyFont="1" applyAlignment="1">
      <alignment horizontal="distributed" vertical="center"/>
      <protection/>
    </xf>
    <xf numFmtId="0" fontId="5" fillId="0" borderId="0" xfId="37" applyFont="1" applyAlignment="1">
      <alignment horizontal="center" vertical="center"/>
      <protection/>
    </xf>
    <xf numFmtId="0" fontId="2" fillId="0" borderId="0" xfId="37" applyFont="1">
      <alignment/>
      <protection/>
    </xf>
    <xf numFmtId="42" fontId="5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37" applyNumberFormat="1" applyFont="1">
      <alignment/>
      <protection/>
    </xf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2" fontId="4" fillId="0" borderId="0" xfId="0" applyNumberFormat="1" applyFont="1" applyAlignment="1">
      <alignment wrapText="1"/>
    </xf>
    <xf numFmtId="181" fontId="4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37" applyFont="1" applyAlignment="1">
      <alignment horizontal="right"/>
      <protection/>
    </xf>
    <xf numFmtId="181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79" fontId="4" fillId="0" borderId="11" xfId="38" applyNumberFormat="1" applyFont="1" applyBorder="1" applyAlignment="1">
      <alignment horizontal="right" wrapText="1"/>
    </xf>
    <xf numFmtId="0" fontId="2" fillId="0" borderId="0" xfId="37" applyFont="1" applyAlignment="1">
      <alignment horizontal="left" indent="2"/>
      <protection/>
    </xf>
    <xf numFmtId="179" fontId="4" fillId="0" borderId="0" xfId="38" applyNumberFormat="1" applyFont="1" applyBorder="1" applyAlignment="1">
      <alignment horizontal="right" wrapText="1"/>
    </xf>
    <xf numFmtId="179" fontId="4" fillId="0" borderId="0" xfId="38" applyNumberFormat="1" applyFont="1" applyAlignment="1">
      <alignment horizontal="right" wrapText="1"/>
    </xf>
    <xf numFmtId="43" fontId="4" fillId="0" borderId="11" xfId="38" applyFont="1" applyBorder="1" applyAlignment="1">
      <alignment horizontal="right" wrapText="1"/>
    </xf>
    <xf numFmtId="0" fontId="2" fillId="0" borderId="0" xfId="37" applyFont="1" applyAlignment="1">
      <alignment horizontal="left" indent="4"/>
      <protection/>
    </xf>
    <xf numFmtId="3" fontId="4" fillId="0" borderId="12" xfId="0" applyNumberFormat="1" applyFont="1" applyBorder="1" applyAlignment="1">
      <alignment horizontal="right" wrapText="1"/>
    </xf>
    <xf numFmtId="1" fontId="4" fillId="0" borderId="12" xfId="0" applyNumberFormat="1" applyFont="1" applyBorder="1" applyAlignment="1">
      <alignment horizontal="right" wrapText="1"/>
    </xf>
    <xf numFmtId="179" fontId="4" fillId="0" borderId="12" xfId="38" applyNumberFormat="1" applyFont="1" applyBorder="1" applyAlignment="1">
      <alignment horizontal="right" wrapText="1"/>
    </xf>
    <xf numFmtId="181" fontId="5" fillId="0" borderId="0" xfId="37" applyNumberFormat="1" applyFont="1" applyAlignment="1">
      <alignment horizontal="right"/>
      <protection/>
    </xf>
    <xf numFmtId="180" fontId="5" fillId="0" borderId="0" xfId="38" applyNumberFormat="1" applyFont="1" applyFill="1" applyAlignment="1">
      <alignment horizontal="right"/>
    </xf>
    <xf numFmtId="181" fontId="5" fillId="0" borderId="0" xfId="37" applyNumberFormat="1" applyFont="1" applyFill="1" applyAlignment="1">
      <alignment horizontal="right"/>
      <protection/>
    </xf>
    <xf numFmtId="0" fontId="5" fillId="0" borderId="0" xfId="37" applyFont="1" applyFill="1" applyAlignment="1">
      <alignment horizontal="right"/>
      <protection/>
    </xf>
    <xf numFmtId="43" fontId="5" fillId="0" borderId="0" xfId="38" applyFont="1" applyFill="1" applyAlignment="1">
      <alignment horizontal="right"/>
    </xf>
    <xf numFmtId="181" fontId="5" fillId="0" borderId="0" xfId="37" applyNumberFormat="1" applyFont="1" applyBorder="1" applyAlignment="1">
      <alignment horizontal="right"/>
      <protection/>
    </xf>
    <xf numFmtId="181" fontId="5" fillId="0" borderId="12" xfId="37" applyNumberFormat="1" applyFont="1" applyFill="1" applyBorder="1" applyAlignment="1">
      <alignment horizontal="right"/>
      <protection/>
    </xf>
    <xf numFmtId="181" fontId="5" fillId="0" borderId="12" xfId="37" applyNumberFormat="1" applyFont="1" applyBorder="1" applyAlignment="1">
      <alignment horizontal="right"/>
      <protection/>
    </xf>
    <xf numFmtId="43" fontId="5" fillId="0" borderId="12" xfId="38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37" applyFont="1" applyBorder="1" applyAlignment="1">
      <alignment horizontal="right"/>
      <protection/>
    </xf>
    <xf numFmtId="9" fontId="5" fillId="0" borderId="0" xfId="37" applyNumberFormat="1" applyFont="1" applyBorder="1">
      <alignment/>
      <protection/>
    </xf>
    <xf numFmtId="183" fontId="5" fillId="0" borderId="13" xfId="0" applyNumberFormat="1" applyFont="1" applyBorder="1" applyAlignment="1">
      <alignment/>
    </xf>
    <xf numFmtId="181" fontId="4" fillId="0" borderId="13" xfId="0" applyNumberFormat="1" applyFont="1" applyBorder="1" applyAlignment="1">
      <alignment horizontal="right" wrapText="1"/>
    </xf>
    <xf numFmtId="179" fontId="4" fillId="0" borderId="13" xfId="38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8" fontId="7" fillId="0" borderId="0" xfId="0" applyNumberFormat="1" applyFont="1" applyAlignment="1">
      <alignment horizontal="center" wrapText="1"/>
    </xf>
    <xf numFmtId="18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5" fontId="5" fillId="0" borderId="0" xfId="0" applyNumberFormat="1" applyFont="1" applyBorder="1" applyAlignment="1">
      <alignment/>
    </xf>
    <xf numFmtId="6" fontId="5" fillId="0" borderId="0" xfId="37" applyNumberFormat="1" applyFont="1">
      <alignment/>
      <protection/>
    </xf>
    <xf numFmtId="3" fontId="5" fillId="0" borderId="0" xfId="37" applyNumberFormat="1" applyFont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indent="1"/>
    </xf>
    <xf numFmtId="43" fontId="4" fillId="0" borderId="0" xfId="38" applyFont="1" applyAlignment="1">
      <alignment horizontal="right" vertical="top" wrapText="1"/>
    </xf>
    <xf numFmtId="179" fontId="4" fillId="0" borderId="0" xfId="38" applyNumberFormat="1" applyFont="1" applyAlignment="1">
      <alignment horizontal="right" vertical="top" wrapText="1"/>
    </xf>
    <xf numFmtId="181" fontId="8" fillId="0" borderId="0" xfId="0" applyNumberFormat="1" applyFont="1" applyAlignment="1">
      <alignment horizontal="right" vertical="top" wrapText="1"/>
    </xf>
    <xf numFmtId="179" fontId="8" fillId="0" borderId="0" xfId="38" applyNumberFormat="1" applyFont="1" applyAlignment="1">
      <alignment horizontal="right" vertical="top" wrapText="1"/>
    </xf>
    <xf numFmtId="43" fontId="4" fillId="0" borderId="11" xfId="38" applyFont="1" applyBorder="1" applyAlignment="1">
      <alignment horizontal="right" vertical="top" wrapText="1"/>
    </xf>
    <xf numFmtId="179" fontId="4" fillId="0" borderId="11" xfId="38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181" fontId="8" fillId="0" borderId="11" xfId="0" applyNumberFormat="1" applyFont="1" applyBorder="1" applyAlignment="1">
      <alignment horizontal="right" vertical="top" wrapText="1"/>
    </xf>
    <xf numFmtId="176" fontId="5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83" fontId="5" fillId="0" borderId="0" xfId="38" applyNumberFormat="1" applyFont="1" applyBorder="1" applyAlignment="1">
      <alignment horizontal="right" wrapText="1"/>
    </xf>
    <xf numFmtId="42" fontId="5" fillId="0" borderId="0" xfId="38" applyNumberFormat="1" applyFont="1" applyBorder="1" applyAlignment="1">
      <alignment horizontal="right" wrapText="1"/>
    </xf>
    <xf numFmtId="3" fontId="9" fillId="0" borderId="0" xfId="0" applyNumberFormat="1" applyFont="1" applyAlignment="1">
      <alignment/>
    </xf>
    <xf numFmtId="186" fontId="5" fillId="0" borderId="0" xfId="0" applyNumberFormat="1" applyFont="1" applyAlignment="1">
      <alignment horizontal="right" wrapText="1"/>
    </xf>
    <xf numFmtId="43" fontId="5" fillId="0" borderId="0" xfId="38" applyFont="1" applyAlignment="1">
      <alignment horizontal="right" wrapText="1"/>
    </xf>
    <xf numFmtId="181" fontId="5" fillId="0" borderId="0" xfId="0" applyNumberFormat="1" applyFont="1" applyAlignment="1">
      <alignment horizontal="right" wrapText="1"/>
    </xf>
    <xf numFmtId="181" fontId="5" fillId="0" borderId="12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43" fontId="5" fillId="0" borderId="12" xfId="38" applyFont="1" applyBorder="1" applyAlignment="1">
      <alignment horizontal="right" wrapText="1"/>
    </xf>
    <xf numFmtId="0" fontId="0" fillId="0" borderId="0" xfId="0" applyAlignment="1">
      <alignment horizontal="right"/>
    </xf>
    <xf numFmtId="42" fontId="5" fillId="0" borderId="13" xfId="38" applyNumberFormat="1" applyFont="1" applyBorder="1" applyAlignment="1">
      <alignment horizontal="right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Fill="1" applyBorder="1" applyAlignment="1">
      <alignment horizontal="distributed" vertical="center"/>
      <protection/>
    </xf>
    <xf numFmtId="0" fontId="2" fillId="0" borderId="11" xfId="0" applyFont="1" applyBorder="1" applyAlignment="1">
      <alignment horizont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C18" sqref="C18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6.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6.5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6.5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ht="16.5">
      <c r="A5" s="1"/>
    </row>
    <row r="6" spans="1:19" ht="16.5" customHeight="1">
      <c r="A6" s="2"/>
      <c r="B6" s="2"/>
      <c r="C6" s="139" t="s">
        <v>4</v>
      </c>
      <c r="D6" s="139"/>
      <c r="E6" s="139"/>
      <c r="F6" s="2"/>
      <c r="G6" s="140" t="s">
        <v>5</v>
      </c>
      <c r="H6" s="140"/>
      <c r="I6" s="140"/>
      <c r="J6" s="3"/>
      <c r="K6" s="3"/>
      <c r="L6" s="3"/>
      <c r="M6" s="140" t="str">
        <f>EndDateC</f>
        <v>一○三年十二月三十一日</v>
      </c>
      <c r="N6" s="140"/>
      <c r="O6" s="140"/>
      <c r="P6" s="4"/>
      <c r="Q6" s="140" t="str">
        <f>EndDate1C</f>
        <v>一○二年十二月三十一日</v>
      </c>
      <c r="R6" s="140"/>
      <c r="S6" s="140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49921112</v>
      </c>
      <c r="D9" s="17"/>
      <c r="E9" s="18">
        <f>C9/$C$26*100</f>
        <v>59.24553863854079</v>
      </c>
      <c r="F9" s="17"/>
      <c r="G9" s="16">
        <v>7321561</v>
      </c>
      <c r="H9" s="17"/>
      <c r="I9" s="18">
        <f>G9/$G$26*100+1</f>
        <v>72.43535522535781</v>
      </c>
      <c r="J9" s="19"/>
      <c r="K9" s="15" t="s">
        <v>13</v>
      </c>
      <c r="M9" s="16">
        <v>600000</v>
      </c>
      <c r="N9" s="20"/>
      <c r="O9" s="21">
        <f>M9/$C$26*100</f>
        <v>0.7120699391296507</v>
      </c>
      <c r="P9" s="20"/>
      <c r="Q9" s="16">
        <v>200000</v>
      </c>
      <c r="R9" s="20"/>
      <c r="S9" s="22">
        <f>Q9/$G$26*100</f>
        <v>1.9513695296770135</v>
      </c>
      <c r="T9" s="23"/>
    </row>
    <row r="10" spans="1:20" ht="16.5">
      <c r="A10" s="15" t="s">
        <v>14</v>
      </c>
      <c r="B10" s="13"/>
      <c r="C10" s="24">
        <v>32398016</v>
      </c>
      <c r="D10" s="17"/>
      <c r="E10" s="18">
        <f>C10/$C$26*100+1</f>
        <v>39.449422135069085</v>
      </c>
      <c r="F10" s="17"/>
      <c r="G10" s="24">
        <v>2604617</v>
      </c>
      <c r="H10" s="17"/>
      <c r="I10" s="18">
        <f>G10/$G$26*100</f>
        <v>25.412851251393764</v>
      </c>
      <c r="J10" s="19"/>
      <c r="K10" s="15" t="s">
        <v>15</v>
      </c>
      <c r="M10" s="24">
        <v>8021221</v>
      </c>
      <c r="N10" s="20"/>
      <c r="O10" s="21">
        <f>M10/$C$26*100-1</f>
        <v>8.519450582025794</v>
      </c>
      <c r="P10" s="20"/>
      <c r="Q10" s="24">
        <v>77428</v>
      </c>
      <c r="R10" s="20"/>
      <c r="S10" s="22">
        <f>Q10/$G$26*100</f>
        <v>0.7554531997191588</v>
      </c>
      <c r="T10" s="25"/>
    </row>
    <row r="11" spans="1:20" ht="16.5">
      <c r="A11" s="15" t="s">
        <v>16</v>
      </c>
      <c r="B11" s="13"/>
      <c r="C11" s="24">
        <v>9076</v>
      </c>
      <c r="D11" s="17"/>
      <c r="E11" s="26" t="s">
        <v>17</v>
      </c>
      <c r="F11" s="17"/>
      <c r="G11" s="24">
        <v>6500</v>
      </c>
      <c r="H11" s="17"/>
      <c r="I11" s="18" t="s">
        <v>17</v>
      </c>
      <c r="J11" s="19"/>
      <c r="K11" s="15" t="s">
        <v>18</v>
      </c>
      <c r="L11" s="27"/>
      <c r="M11" s="24">
        <v>25026367</v>
      </c>
      <c r="N11" s="28"/>
      <c r="O11" s="21">
        <f>M11/$C$26*100</f>
        <v>29.70087271054383</v>
      </c>
      <c r="P11" s="29"/>
      <c r="Q11" s="24">
        <v>1946360</v>
      </c>
      <c r="R11" s="28"/>
      <c r="S11" s="22">
        <f>Q11/$G$26*100</f>
        <v>18.990337988910756</v>
      </c>
      <c r="T11" s="25"/>
    </row>
    <row r="12" spans="1:20" ht="16.5">
      <c r="A12" s="15" t="s">
        <v>19</v>
      </c>
      <c r="C12" s="24">
        <v>34980</v>
      </c>
      <c r="D12" s="20"/>
      <c r="E12" s="30" t="s">
        <v>17</v>
      </c>
      <c r="F12" s="20"/>
      <c r="G12" s="31">
        <v>13954</v>
      </c>
      <c r="H12" s="20"/>
      <c r="I12" s="30" t="s">
        <v>17</v>
      </c>
      <c r="J12" s="19"/>
      <c r="K12" s="15" t="s">
        <v>20</v>
      </c>
      <c r="M12" s="24">
        <v>2702349</v>
      </c>
      <c r="N12" s="20"/>
      <c r="O12" s="21">
        <f>M12/$C$26*100</f>
        <v>3.207102479895121</v>
      </c>
      <c r="P12" s="20"/>
      <c r="Q12" s="24">
        <v>39092</v>
      </c>
      <c r="R12" s="20"/>
      <c r="S12" s="30" t="s">
        <v>17</v>
      </c>
      <c r="T12" s="25"/>
    </row>
    <row r="13" spans="1:20" ht="16.5">
      <c r="A13" s="32" t="s">
        <v>21</v>
      </c>
      <c r="B13" s="13"/>
      <c r="C13" s="33">
        <f>SUM(C9:C12)</f>
        <v>82363184</v>
      </c>
      <c r="D13" s="17"/>
      <c r="E13" s="34">
        <f>C13/$C$26*100</f>
        <v>97.7472456956737</v>
      </c>
      <c r="F13" s="17"/>
      <c r="G13" s="33">
        <f>SUM(G9:G12)</f>
        <v>9946632</v>
      </c>
      <c r="H13" s="17"/>
      <c r="I13" s="33">
        <f>SUM(I9:I11)-1</f>
        <v>96.84820647675157</v>
      </c>
      <c r="J13" s="19"/>
      <c r="K13" s="15" t="s">
        <v>22</v>
      </c>
      <c r="L13" s="27"/>
      <c r="M13" s="35">
        <v>54800</v>
      </c>
      <c r="N13" s="17"/>
      <c r="O13" s="21" t="s">
        <v>17</v>
      </c>
      <c r="P13" s="29"/>
      <c r="Q13" s="35">
        <v>15989</v>
      </c>
      <c r="R13" s="17"/>
      <c r="S13" s="22" t="s">
        <v>17</v>
      </c>
      <c r="T13" s="25"/>
    </row>
    <row r="14" spans="1:20" ht="21.75" customHeight="1">
      <c r="A14" s="36"/>
      <c r="C14" s="20"/>
      <c r="D14" s="20"/>
      <c r="E14" s="20"/>
      <c r="F14" s="20"/>
      <c r="G14" s="20"/>
      <c r="H14" s="20"/>
      <c r="I14" s="20"/>
      <c r="J14" s="19"/>
      <c r="K14" s="32" t="s">
        <v>23</v>
      </c>
      <c r="L14" s="27"/>
      <c r="M14" s="33">
        <f>SUM(M9:M13)</f>
        <v>36404737</v>
      </c>
      <c r="N14" s="17"/>
      <c r="O14" s="34">
        <f>M14/$C$26*100</f>
        <v>43.20453143270157</v>
      </c>
      <c r="P14" s="29"/>
      <c r="Q14" s="33">
        <f>SUM(Q9:Q13)</f>
        <v>2278869</v>
      </c>
      <c r="R14" s="17"/>
      <c r="S14" s="34">
        <f>SUM(S9:S13)</f>
        <v>21.69716071830693</v>
      </c>
      <c r="T14" s="25"/>
    </row>
    <row r="15" spans="1:20" ht="16.5">
      <c r="A15" s="12" t="s">
        <v>24</v>
      </c>
      <c r="B15" s="13"/>
      <c r="C15" s="37">
        <v>642922</v>
      </c>
      <c r="D15" s="28"/>
      <c r="E15" s="22">
        <f>C15/$C$26*100</f>
        <v>0.7630090490085222</v>
      </c>
      <c r="F15" s="28"/>
      <c r="G15" s="38">
        <v>0</v>
      </c>
      <c r="H15" s="28"/>
      <c r="I15" s="39">
        <v>0</v>
      </c>
      <c r="J15" s="19"/>
      <c r="M15" s="20"/>
      <c r="N15" s="20"/>
      <c r="O15" s="20"/>
      <c r="P15" s="20"/>
      <c r="Q15" s="20"/>
      <c r="R15" s="20"/>
      <c r="S15" s="20"/>
      <c r="T15" s="25"/>
    </row>
    <row r="16" spans="1:20" ht="16.5">
      <c r="A16" s="12"/>
      <c r="B16" s="13"/>
      <c r="C16" s="37"/>
      <c r="D16" s="28"/>
      <c r="E16" s="22"/>
      <c r="F16" s="28"/>
      <c r="G16" s="37"/>
      <c r="H16" s="28"/>
      <c r="I16" s="22"/>
      <c r="J16" s="19"/>
      <c r="K16" s="32" t="s">
        <v>25</v>
      </c>
      <c r="L16" s="27"/>
      <c r="M16" s="33">
        <f>M14</f>
        <v>36404737</v>
      </c>
      <c r="N16" s="17"/>
      <c r="O16" s="34">
        <f>M16/$C$26*100</f>
        <v>43.20453143270157</v>
      </c>
      <c r="P16" s="29"/>
      <c r="Q16" s="33">
        <f>Q14</f>
        <v>2278869</v>
      </c>
      <c r="R16" s="17"/>
      <c r="S16" s="34">
        <f>SUM(S12:S15)</f>
        <v>21.69716071830693</v>
      </c>
      <c r="T16" s="25"/>
    </row>
    <row r="17" spans="1:20" ht="16.5">
      <c r="A17" s="12" t="s">
        <v>26</v>
      </c>
      <c r="B17" s="13"/>
      <c r="C17" s="17"/>
      <c r="D17" s="17"/>
      <c r="E17" s="17"/>
      <c r="F17" s="17"/>
      <c r="G17" s="17"/>
      <c r="H17" s="17"/>
      <c r="I17" s="18"/>
      <c r="J17" s="19"/>
      <c r="M17" s="20"/>
      <c r="N17" s="20"/>
      <c r="O17" s="20"/>
      <c r="P17" s="20"/>
      <c r="Q17" s="20"/>
      <c r="R17" s="20"/>
      <c r="S17" s="20"/>
      <c r="T17" s="25"/>
    </row>
    <row r="18" spans="1:20" ht="16.5">
      <c r="A18" s="15" t="s">
        <v>27</v>
      </c>
      <c r="C18" s="37">
        <v>416800</v>
      </c>
      <c r="D18" s="28"/>
      <c r="E18" s="40" t="s">
        <v>17</v>
      </c>
      <c r="F18" s="41"/>
      <c r="G18" s="37">
        <v>212600</v>
      </c>
      <c r="H18" s="28"/>
      <c r="I18" s="22">
        <f>G18/$G$26*100</f>
        <v>2.074305810046665</v>
      </c>
      <c r="J18" s="19"/>
      <c r="K18" s="12" t="s">
        <v>28</v>
      </c>
      <c r="L18" s="27"/>
      <c r="M18" s="17"/>
      <c r="N18" s="17"/>
      <c r="O18" s="17"/>
      <c r="P18" s="42"/>
      <c r="Q18" s="17"/>
      <c r="R18" s="17"/>
      <c r="S18" s="18"/>
      <c r="T18" s="25"/>
    </row>
    <row r="19" spans="1:20" ht="16.5">
      <c r="A19" s="15" t="s">
        <v>29</v>
      </c>
      <c r="B19" s="13"/>
      <c r="C19" s="37">
        <v>838480</v>
      </c>
      <c r="D19" s="28"/>
      <c r="E19" s="22">
        <f>C19/$C$26*100</f>
        <v>0.9950940042690491</v>
      </c>
      <c r="F19" s="28"/>
      <c r="G19" s="40">
        <v>89980</v>
      </c>
      <c r="H19" s="39"/>
      <c r="I19" s="40">
        <f>G19/$G$26*100</f>
        <v>0.8779211514016884</v>
      </c>
      <c r="J19" s="19"/>
      <c r="K19" s="15" t="s">
        <v>30</v>
      </c>
      <c r="L19" s="27"/>
      <c r="T19" s="25"/>
    </row>
    <row r="20" spans="1:20" ht="16.5">
      <c r="A20" s="32" t="s">
        <v>31</v>
      </c>
      <c r="C20" s="43">
        <f>SUM(C18:C19)</f>
        <v>1255280</v>
      </c>
      <c r="D20" s="20"/>
      <c r="E20" s="33">
        <f>SUM(E18:E19)</f>
        <v>0.9950940042690491</v>
      </c>
      <c r="F20" s="20"/>
      <c r="G20" s="43">
        <f>SUM(G18:G19)</f>
        <v>302580</v>
      </c>
      <c r="H20" s="20"/>
      <c r="I20" s="33">
        <f>SUM(I18:I19)</f>
        <v>2.9522269614483534</v>
      </c>
      <c r="J20" s="19"/>
      <c r="K20" s="32" t="s">
        <v>32</v>
      </c>
      <c r="M20" s="24">
        <v>4900000</v>
      </c>
      <c r="N20" s="17"/>
      <c r="O20" s="26">
        <f>M20/$C$26*100</f>
        <v>5.815237836225481</v>
      </c>
      <c r="P20" s="42"/>
      <c r="Q20" s="24">
        <v>3000000</v>
      </c>
      <c r="R20" s="17"/>
      <c r="S20" s="22">
        <f>Q20/$G$26*100</f>
        <v>29.2705429451552</v>
      </c>
      <c r="T20" s="25"/>
    </row>
    <row r="21" spans="10:20" ht="16.5">
      <c r="J21" s="19"/>
      <c r="K21" s="15" t="s">
        <v>33</v>
      </c>
      <c r="L21" s="27"/>
      <c r="M21" s="17"/>
      <c r="N21" s="17"/>
      <c r="O21" s="17"/>
      <c r="P21" s="42"/>
      <c r="Q21" s="17"/>
      <c r="R21" s="17"/>
      <c r="S21" s="18"/>
      <c r="T21" s="25"/>
    </row>
    <row r="22" spans="10:20" ht="16.5">
      <c r="J22" s="19"/>
      <c r="K22" s="32" t="s">
        <v>34</v>
      </c>
      <c r="L22" s="27"/>
      <c r="M22" s="24">
        <v>3000000</v>
      </c>
      <c r="N22" s="17"/>
      <c r="O22" s="18">
        <f>M22/$C$26*100</f>
        <v>3.5603496956482537</v>
      </c>
      <c r="P22" s="42"/>
      <c r="Q22" s="24">
        <v>3000000</v>
      </c>
      <c r="R22" s="17"/>
      <c r="S22" s="22">
        <f>Q22/$G$26*100+1</f>
        <v>30.2705429451552</v>
      </c>
      <c r="T22" s="25"/>
    </row>
    <row r="23" spans="1:20" ht="16.5">
      <c r="A23" s="36"/>
      <c r="C23" s="20"/>
      <c r="D23" s="20"/>
      <c r="E23" s="20"/>
      <c r="F23" s="20"/>
      <c r="G23" s="20"/>
      <c r="H23" s="20"/>
      <c r="I23" s="20"/>
      <c r="J23" s="19"/>
      <c r="K23" s="32" t="s">
        <v>35</v>
      </c>
      <c r="L23" s="27"/>
      <c r="M23" s="24">
        <v>39956649</v>
      </c>
      <c r="N23" s="17"/>
      <c r="O23" s="44">
        <f>M23/$C$26*100</f>
        <v>47.419881035424694</v>
      </c>
      <c r="P23" s="29"/>
      <c r="Q23" s="24">
        <v>1970343</v>
      </c>
      <c r="R23" s="17"/>
      <c r="S23" s="22">
        <f>Q23/$G$26*100</f>
        <v>19.224336466061974</v>
      </c>
      <c r="T23" s="25"/>
    </row>
    <row r="24" spans="1:20" ht="16.5">
      <c r="A24" s="12"/>
      <c r="C24" s="17"/>
      <c r="D24" s="17"/>
      <c r="E24" s="17"/>
      <c r="F24" s="30"/>
      <c r="G24" s="17"/>
      <c r="H24" s="17"/>
      <c r="I24" s="17"/>
      <c r="J24" s="19"/>
      <c r="K24" s="32" t="s">
        <v>36</v>
      </c>
      <c r="L24" s="27"/>
      <c r="M24" s="33">
        <f>SUM(M20:M23)</f>
        <v>47856649</v>
      </c>
      <c r="N24" s="17"/>
      <c r="O24" s="34">
        <f>M24/$C$26*100</f>
        <v>56.795468567298435</v>
      </c>
      <c r="P24" s="29"/>
      <c r="Q24" s="33">
        <f>SUM(Q20:Q23)</f>
        <v>7970343</v>
      </c>
      <c r="R24" s="17"/>
      <c r="S24" s="34">
        <f>SUM(S20:S23)-1</f>
        <v>77.76542235637237</v>
      </c>
      <c r="T24" s="25"/>
    </row>
    <row r="25" spans="3:20" ht="16.5">
      <c r="C25" s="20"/>
      <c r="D25" s="20"/>
      <c r="E25" s="20"/>
      <c r="F25" s="20"/>
      <c r="G25" s="20"/>
      <c r="H25" s="20"/>
      <c r="I25" s="20"/>
      <c r="M25" s="20"/>
      <c r="N25" s="20"/>
      <c r="O25" s="20"/>
      <c r="P25" s="20"/>
      <c r="Q25" s="20"/>
      <c r="R25" s="20"/>
      <c r="S25" s="20"/>
      <c r="T25" s="25"/>
    </row>
    <row r="26" spans="1:20" ht="17.25" thickBot="1">
      <c r="A26" s="12" t="s">
        <v>37</v>
      </c>
      <c r="B26" s="45"/>
      <c r="C26" s="46">
        <f>C15+C13+C20</f>
        <v>84261386</v>
      </c>
      <c r="D26" s="17"/>
      <c r="E26" s="47">
        <v>100</v>
      </c>
      <c r="F26" s="30"/>
      <c r="G26" s="46">
        <f>G15+G13+G20</f>
        <v>10249212</v>
      </c>
      <c r="H26" s="17"/>
      <c r="I26" s="47">
        <v>100</v>
      </c>
      <c r="J26" s="19"/>
      <c r="K26" s="36" t="s">
        <v>38</v>
      </c>
      <c r="L26" s="20"/>
      <c r="M26" s="46">
        <f>M16+M24</f>
        <v>84261386</v>
      </c>
      <c r="N26" s="48"/>
      <c r="O26" s="49">
        <v>100</v>
      </c>
      <c r="P26" s="20"/>
      <c r="Q26" s="46">
        <f>Q16+Q24</f>
        <v>10249212</v>
      </c>
      <c r="R26" s="48"/>
      <c r="S26" s="49">
        <v>100</v>
      </c>
      <c r="T26" s="25"/>
    </row>
    <row r="27" spans="3:20" ht="17.25" thickTop="1">
      <c r="C27" s="20"/>
      <c r="D27" s="20"/>
      <c r="E27" s="20"/>
      <c r="F27" s="20"/>
      <c r="G27" s="20"/>
      <c r="H27" s="20"/>
      <c r="I27" s="20"/>
      <c r="J27" s="50"/>
      <c r="T27" s="25"/>
    </row>
    <row r="28" spans="1:20" ht="16.5">
      <c r="A28" s="51"/>
      <c r="J28" s="50"/>
      <c r="T28" s="52"/>
    </row>
    <row r="29" spans="10:20" ht="16.5">
      <c r="J29" s="50"/>
      <c r="T29" s="52"/>
    </row>
    <row r="30" spans="1:20" ht="16.5" hidden="1">
      <c r="A30" s="36" t="s">
        <v>39</v>
      </c>
      <c r="J30" s="50"/>
      <c r="M30" s="52"/>
      <c r="N30" s="52"/>
      <c r="O30" s="52"/>
      <c r="P30" s="52"/>
      <c r="Q30" s="52"/>
      <c r="R30" s="52"/>
      <c r="S30" s="52"/>
      <c r="T30" s="52"/>
    </row>
    <row r="32" ht="16.5">
      <c r="A32" s="51"/>
    </row>
    <row r="33" spans="1:11" ht="16.5">
      <c r="A33" s="51"/>
      <c r="K33" s="36"/>
    </row>
    <row r="34" ht="16.5">
      <c r="A34" s="51"/>
    </row>
    <row r="35" ht="16.5">
      <c r="A35" s="51"/>
    </row>
    <row r="36" ht="16.5">
      <c r="A36" s="51"/>
    </row>
    <row r="37" ht="16.5">
      <c r="A37" s="51"/>
    </row>
    <row r="38" ht="16.5">
      <c r="A38" s="51"/>
    </row>
    <row r="39" ht="16.5">
      <c r="A39" s="51"/>
    </row>
    <row r="40" ht="16.5">
      <c r="A40" s="51"/>
    </row>
    <row r="41" ht="16.5">
      <c r="A41" s="51"/>
    </row>
    <row r="42" spans="1:15" ht="24.75" customHeight="1" hidden="1">
      <c r="A42" s="53" t="s">
        <v>40</v>
      </c>
      <c r="G42" s="54" t="s">
        <v>41</v>
      </c>
      <c r="H42" s="54"/>
      <c r="K42" s="55" t="s">
        <v>42</v>
      </c>
      <c r="N42" s="54"/>
      <c r="O42" s="54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zoomScalePageLayoutView="0" workbookViewId="0" topLeftCell="A1">
      <selection activeCell="C18" sqref="C18:C19"/>
    </sheetView>
  </sheetViews>
  <sheetFormatPr defaultColWidth="9.00390625" defaultRowHeight="16.5"/>
  <cols>
    <col min="1" max="1" width="32.125" style="56" bestFit="1" customWidth="1"/>
    <col min="2" max="2" width="1.625" style="56" customWidth="1"/>
    <col min="3" max="3" width="16.125" style="56" customWidth="1"/>
    <col min="4" max="4" width="1.875" style="56" customWidth="1"/>
    <col min="5" max="5" width="7.875" style="56" customWidth="1"/>
    <col min="6" max="6" width="3.25390625" style="56" customWidth="1"/>
    <col min="7" max="7" width="16.125" style="56" customWidth="1"/>
    <col min="8" max="8" width="1.875" style="56" customWidth="1"/>
    <col min="9" max="9" width="7.875" style="56" customWidth="1"/>
    <col min="10" max="16384" width="9.00390625" style="56" customWidth="1"/>
  </cols>
  <sheetData>
    <row r="1" spans="1:9" ht="21.75" customHeight="1">
      <c r="A1" s="142" t="str">
        <f>'BS-中'!A1:S1</f>
        <v>新光金保險代理人股份有限公司</v>
      </c>
      <c r="B1" s="143"/>
      <c r="C1" s="143"/>
      <c r="D1" s="143"/>
      <c r="E1" s="143"/>
      <c r="F1" s="143"/>
      <c r="G1" s="143"/>
      <c r="H1" s="143"/>
      <c r="I1" s="143"/>
    </row>
    <row r="2" spans="1:9" ht="21.75" customHeight="1">
      <c r="A2" s="142" t="s">
        <v>43</v>
      </c>
      <c r="B2" s="143"/>
      <c r="C2" s="143"/>
      <c r="D2" s="143"/>
      <c r="E2" s="143"/>
      <c r="F2" s="143"/>
      <c r="G2" s="143"/>
      <c r="H2" s="143"/>
      <c r="I2" s="143"/>
    </row>
    <row r="3" spans="1:9" ht="21.75" customHeight="1">
      <c r="A3" s="142" t="s">
        <v>44</v>
      </c>
      <c r="B3" s="143"/>
      <c r="C3" s="143"/>
      <c r="D3" s="143"/>
      <c r="E3" s="143"/>
      <c r="F3" s="143"/>
      <c r="G3" s="143"/>
      <c r="H3" s="143"/>
      <c r="I3" s="143"/>
    </row>
    <row r="4" spans="1:9" ht="20.25" customHeight="1">
      <c r="A4" s="144" t="s">
        <v>3</v>
      </c>
      <c r="B4" s="144"/>
      <c r="C4" s="144"/>
      <c r="D4" s="144"/>
      <c r="E4" s="144"/>
      <c r="F4" s="144"/>
      <c r="G4" s="144"/>
      <c r="H4" s="144"/>
      <c r="I4" s="144"/>
    </row>
    <row r="6" spans="3:9" ht="16.5" customHeight="1">
      <c r="C6" s="141" t="s">
        <v>45</v>
      </c>
      <c r="D6" s="141"/>
      <c r="E6" s="141"/>
      <c r="F6" s="57"/>
      <c r="G6" s="145" t="s">
        <v>46</v>
      </c>
      <c r="H6" s="145"/>
      <c r="I6" s="145"/>
    </row>
    <row r="7" spans="3:9" ht="16.5">
      <c r="C7" s="7" t="s">
        <v>7</v>
      </c>
      <c r="D7" s="8"/>
      <c r="E7" s="7" t="s">
        <v>8</v>
      </c>
      <c r="F7" s="58"/>
      <c r="G7" s="7" t="s">
        <v>7</v>
      </c>
      <c r="H7" s="8"/>
      <c r="I7" s="7" t="s">
        <v>8</v>
      </c>
    </row>
    <row r="8" spans="1:11" ht="16.5">
      <c r="A8" s="59" t="s">
        <v>47</v>
      </c>
      <c r="C8" s="60">
        <v>241258361</v>
      </c>
      <c r="D8" s="61"/>
      <c r="E8" s="62">
        <v>100</v>
      </c>
      <c r="G8" s="60">
        <v>9854275</v>
      </c>
      <c r="H8" s="61"/>
      <c r="I8" s="62">
        <f>G8/$G$8*100</f>
        <v>100</v>
      </c>
      <c r="J8" s="63"/>
      <c r="K8" s="63"/>
    </row>
    <row r="9" spans="3:11" ht="15.75">
      <c r="C9" s="62"/>
      <c r="D9" s="61"/>
      <c r="E9" s="62"/>
      <c r="G9" s="62"/>
      <c r="H9" s="61"/>
      <c r="I9" s="62"/>
      <c r="J9" s="63"/>
      <c r="K9" s="63"/>
    </row>
    <row r="10" spans="1:11" ht="16.5">
      <c r="A10" s="59" t="s">
        <v>48</v>
      </c>
      <c r="C10" s="64">
        <v>-155959126</v>
      </c>
      <c r="D10" s="61"/>
      <c r="E10" s="65">
        <f>C10/$C$8*100</f>
        <v>-64.64402947676496</v>
      </c>
      <c r="G10" s="64">
        <v>-3552247</v>
      </c>
      <c r="H10" s="61"/>
      <c r="I10" s="64">
        <f>G10/$G$8*100</f>
        <v>-36.04777621895066</v>
      </c>
      <c r="J10" s="63"/>
      <c r="K10" s="63"/>
    </row>
    <row r="11" spans="3:11" ht="15.75">
      <c r="C11" s="66"/>
      <c r="D11" s="61"/>
      <c r="E11" s="66"/>
      <c r="G11" s="66"/>
      <c r="H11" s="61"/>
      <c r="I11" s="66"/>
      <c r="J11" s="63"/>
      <c r="K11" s="63"/>
    </row>
    <row r="12" spans="1:11" ht="16.5">
      <c r="A12" s="59" t="s">
        <v>49</v>
      </c>
      <c r="C12" s="67">
        <f>SUM(C8:C11)</f>
        <v>85299235</v>
      </c>
      <c r="D12" s="61"/>
      <c r="E12" s="68">
        <f>SUM(E8:E11)</f>
        <v>35.355970523235044</v>
      </c>
      <c r="G12" s="67">
        <v>6302028</v>
      </c>
      <c r="H12" s="61"/>
      <c r="I12" s="68">
        <f>G12/$G$8*100</f>
        <v>63.95222378104934</v>
      </c>
      <c r="J12" s="63"/>
      <c r="K12" s="63"/>
    </row>
    <row r="13" spans="3:11" ht="15.75">
      <c r="C13" s="62"/>
      <c r="D13" s="61"/>
      <c r="E13" s="62"/>
      <c r="G13" s="62"/>
      <c r="H13" s="61"/>
      <c r="I13" s="62"/>
      <c r="J13" s="63"/>
      <c r="K13" s="63"/>
    </row>
    <row r="14" spans="1:11" ht="16.5">
      <c r="A14" s="59" t="s">
        <v>50</v>
      </c>
      <c r="C14" s="69">
        <v>-37322022</v>
      </c>
      <c r="D14" s="70"/>
      <c r="E14" s="69">
        <f>C14/$C$8*100</f>
        <v>-15.46973205210492</v>
      </c>
      <c r="F14" s="71"/>
      <c r="G14" s="72">
        <v>-4009524</v>
      </c>
      <c r="H14" s="70"/>
      <c r="I14" s="72">
        <f>G14/$G$8*100</f>
        <v>-40.688168333033126</v>
      </c>
      <c r="J14" s="63"/>
      <c r="K14" s="63"/>
    </row>
    <row r="15" spans="3:11" ht="15.75">
      <c r="C15" s="70"/>
      <c r="D15" s="70"/>
      <c r="E15" s="70"/>
      <c r="F15" s="71"/>
      <c r="G15" s="70"/>
      <c r="H15" s="70"/>
      <c r="I15" s="70"/>
      <c r="J15" s="63"/>
      <c r="K15" s="63"/>
    </row>
    <row r="16" spans="1:11" ht="16.5">
      <c r="A16" s="59" t="s">
        <v>51</v>
      </c>
      <c r="C16" s="73">
        <f>SUM(C12:C14)</f>
        <v>47977213</v>
      </c>
      <c r="D16" s="70"/>
      <c r="E16" s="74">
        <f>C16/$C$8*100</f>
        <v>19.886238471130127</v>
      </c>
      <c r="F16" s="71"/>
      <c r="G16" s="73">
        <v>2292504</v>
      </c>
      <c r="H16" s="70"/>
      <c r="I16" s="75">
        <f>G16/$G$8*100</f>
        <v>23.264055448016215</v>
      </c>
      <c r="J16" s="63"/>
      <c r="K16" s="63"/>
    </row>
    <row r="17" spans="3:11" ht="15.75">
      <c r="C17" s="70"/>
      <c r="D17" s="70"/>
      <c r="E17" s="70"/>
      <c r="F17" s="71"/>
      <c r="G17" s="70"/>
      <c r="H17" s="70"/>
      <c r="I17" s="70"/>
      <c r="J17" s="63"/>
      <c r="K17" s="63"/>
    </row>
    <row r="18" spans="1:11" ht="16.5">
      <c r="A18" s="59" t="s">
        <v>52</v>
      </c>
      <c r="C18" s="70"/>
      <c r="D18" s="70"/>
      <c r="E18" s="70"/>
      <c r="F18" s="71"/>
      <c r="G18" s="70"/>
      <c r="H18" s="70"/>
      <c r="I18" s="70"/>
      <c r="J18" s="63"/>
      <c r="K18" s="63"/>
    </row>
    <row r="19" spans="1:11" ht="16.5">
      <c r="A19" s="76" t="s">
        <v>53</v>
      </c>
      <c r="C19" s="67">
        <v>69404</v>
      </c>
      <c r="D19" s="70"/>
      <c r="E19" s="77" t="s">
        <v>17</v>
      </c>
      <c r="F19" s="71"/>
      <c r="G19" s="67">
        <v>80628</v>
      </c>
      <c r="H19" s="70"/>
      <c r="I19" s="78">
        <f>G19/$G$8*100</f>
        <v>0.8182032671099598</v>
      </c>
      <c r="J19" s="63"/>
      <c r="K19" s="63"/>
    </row>
    <row r="20" spans="1:11" ht="16.5">
      <c r="A20" s="76" t="s">
        <v>54</v>
      </c>
      <c r="C20" s="67">
        <v>89128</v>
      </c>
      <c r="D20" s="70"/>
      <c r="E20" s="77" t="s">
        <v>17</v>
      </c>
      <c r="F20" s="71"/>
      <c r="G20" s="67" t="s">
        <v>55</v>
      </c>
      <c r="H20" s="70"/>
      <c r="I20" s="78" t="s">
        <v>17</v>
      </c>
      <c r="J20" s="63"/>
      <c r="K20" s="63"/>
    </row>
    <row r="21" spans="1:11" ht="16.5" hidden="1">
      <c r="A21" s="76" t="s">
        <v>56</v>
      </c>
      <c r="C21" s="75">
        <v>0</v>
      </c>
      <c r="D21" s="70"/>
      <c r="E21" s="79" t="s">
        <v>57</v>
      </c>
      <c r="F21" s="71"/>
      <c r="G21" s="75">
        <v>0</v>
      </c>
      <c r="H21" s="70"/>
      <c r="I21" s="75" t="s">
        <v>57</v>
      </c>
      <c r="J21" s="63"/>
      <c r="K21" s="63"/>
    </row>
    <row r="22" spans="1:11" ht="16.5">
      <c r="A22" s="80" t="s">
        <v>58</v>
      </c>
      <c r="C22" s="81">
        <f>SUM(C19:C21)</f>
        <v>158532</v>
      </c>
      <c r="D22" s="70"/>
      <c r="E22" s="82" t="s">
        <v>17</v>
      </c>
      <c r="F22" s="71"/>
      <c r="G22" s="81">
        <v>80628</v>
      </c>
      <c r="H22" s="70"/>
      <c r="I22" s="83">
        <f>G22/$G$8*100</f>
        <v>0.8182032671099598</v>
      </c>
      <c r="J22" s="63"/>
      <c r="K22" s="63"/>
    </row>
    <row r="23" spans="3:11" ht="15.75">
      <c r="C23" s="84"/>
      <c r="D23" s="84"/>
      <c r="E23" s="84"/>
      <c r="F23" s="71"/>
      <c r="G23" s="84"/>
      <c r="H23" s="84"/>
      <c r="I23" s="84"/>
      <c r="J23" s="63"/>
      <c r="K23" s="63"/>
    </row>
    <row r="24" spans="1:11" ht="16.5">
      <c r="A24" s="59" t="s">
        <v>59</v>
      </c>
      <c r="C24" s="84"/>
      <c r="D24" s="84"/>
      <c r="E24" s="84"/>
      <c r="F24" s="71"/>
      <c r="G24" s="84"/>
      <c r="H24" s="84"/>
      <c r="I24" s="84"/>
      <c r="J24" s="63"/>
      <c r="K24" s="63"/>
    </row>
    <row r="25" spans="1:11" ht="16.5" hidden="1">
      <c r="A25" s="76" t="s">
        <v>60</v>
      </c>
      <c r="C25" s="85" t="s">
        <v>57</v>
      </c>
      <c r="D25" s="86"/>
      <c r="E25" s="86" t="s">
        <v>57</v>
      </c>
      <c r="F25" s="87"/>
      <c r="G25" s="88" t="s">
        <v>55</v>
      </c>
      <c r="H25" s="84"/>
      <c r="I25" s="89" t="s">
        <v>57</v>
      </c>
      <c r="J25" s="63"/>
      <c r="K25" s="63"/>
    </row>
    <row r="26" spans="1:11" ht="16.5">
      <c r="A26" s="76" t="s">
        <v>61</v>
      </c>
      <c r="C26" s="64">
        <v>-20000</v>
      </c>
      <c r="D26" s="86"/>
      <c r="E26" s="77" t="s">
        <v>17</v>
      </c>
      <c r="F26" s="87"/>
      <c r="G26" s="86"/>
      <c r="H26" s="84"/>
      <c r="I26" s="84"/>
      <c r="J26" s="63"/>
      <c r="K26" s="63"/>
    </row>
    <row r="27" spans="1:11" ht="16.5">
      <c r="A27" s="80" t="s">
        <v>62</v>
      </c>
      <c r="C27" s="90">
        <f>SUM(C26)</f>
        <v>-20000</v>
      </c>
      <c r="D27" s="89"/>
      <c r="E27" s="91" t="s">
        <v>57</v>
      </c>
      <c r="F27" s="71"/>
      <c r="G27" s="92" t="s">
        <v>55</v>
      </c>
      <c r="H27" s="89"/>
      <c r="I27" s="91" t="s">
        <v>57</v>
      </c>
      <c r="J27" s="63"/>
      <c r="K27" s="63"/>
    </row>
    <row r="28" spans="3:11" ht="15.75">
      <c r="C28" s="84"/>
      <c r="D28" s="84"/>
      <c r="E28" s="84"/>
      <c r="F28" s="71"/>
      <c r="G28" s="84"/>
      <c r="H28" s="84"/>
      <c r="I28" s="84"/>
      <c r="J28" s="63"/>
      <c r="K28" s="63"/>
    </row>
    <row r="29" spans="1:11" ht="16.5">
      <c r="A29" s="59" t="s">
        <v>63</v>
      </c>
      <c r="C29" s="67">
        <f>C16+C22+C27</f>
        <v>48115745</v>
      </c>
      <c r="D29" s="70"/>
      <c r="E29" s="93">
        <f>C29/$C$8*100</f>
        <v>19.943659071778242</v>
      </c>
      <c r="F29" s="71"/>
      <c r="G29" s="67">
        <v>2373132</v>
      </c>
      <c r="H29" s="70"/>
      <c r="I29" s="78">
        <f>G29/$G$8*100</f>
        <v>24.082258715126176</v>
      </c>
      <c r="J29" s="63"/>
      <c r="K29" s="63"/>
    </row>
    <row r="30" spans="3:11" ht="15.75">
      <c r="C30" s="70"/>
      <c r="D30" s="70"/>
      <c r="E30" s="70"/>
      <c r="F30" s="71"/>
      <c r="G30" s="70"/>
      <c r="H30" s="70"/>
      <c r="I30" s="70"/>
      <c r="J30" s="63"/>
      <c r="K30" s="63"/>
    </row>
    <row r="31" spans="1:11" ht="16.5">
      <c r="A31" s="59" t="s">
        <v>64</v>
      </c>
      <c r="C31" s="69">
        <v>-8229439</v>
      </c>
      <c r="D31" s="70"/>
      <c r="E31" s="69">
        <f>C31/$C$8*100</f>
        <v>-3.411048208190389</v>
      </c>
      <c r="F31" s="71"/>
      <c r="G31" s="72">
        <v>-403431</v>
      </c>
      <c r="H31" s="70"/>
      <c r="I31" s="72">
        <f>G31/$G$8*100</f>
        <v>-4.093969368624277</v>
      </c>
      <c r="J31" s="63"/>
      <c r="K31" s="63"/>
    </row>
    <row r="32" spans="3:11" ht="15.75">
      <c r="C32" s="70"/>
      <c r="D32" s="70"/>
      <c r="E32" s="70"/>
      <c r="F32" s="94"/>
      <c r="G32" s="70"/>
      <c r="H32" s="70"/>
      <c r="I32" s="70"/>
      <c r="K32" s="95"/>
    </row>
    <row r="33" spans="1:11" ht="17.25" thickBot="1">
      <c r="A33" s="59" t="s">
        <v>65</v>
      </c>
      <c r="C33" s="96">
        <f>SUM(C29:C32)</f>
        <v>39886306</v>
      </c>
      <c r="D33" s="70"/>
      <c r="E33" s="97">
        <f>C33/$C$8*100</f>
        <v>16.532610863587855</v>
      </c>
      <c r="F33" s="71"/>
      <c r="G33" s="46">
        <v>1969701</v>
      </c>
      <c r="H33" s="70"/>
      <c r="I33" s="98">
        <f>G33/$G$8*100</f>
        <v>19.9882893465019</v>
      </c>
      <c r="J33" s="63"/>
      <c r="K33" s="63"/>
    </row>
    <row r="34" ht="16.5" thickTop="1"/>
    <row r="37" spans="3:9" ht="16.5">
      <c r="C37" s="141" t="str">
        <f>C6</f>
        <v>一○三年度</v>
      </c>
      <c r="D37" s="141"/>
      <c r="E37" s="141"/>
      <c r="F37" s="57"/>
      <c r="G37" s="141" t="str">
        <f>G6</f>
        <v>一○二年度</v>
      </c>
      <c r="H37" s="141"/>
      <c r="I37" s="141"/>
    </row>
    <row r="38" spans="3:9" ht="16.5">
      <c r="C38" s="99" t="s">
        <v>66</v>
      </c>
      <c r="D38" s="100"/>
      <c r="E38" s="99" t="s">
        <v>67</v>
      </c>
      <c r="F38"/>
      <c r="G38" s="99" t="s">
        <v>66</v>
      </c>
      <c r="H38" s="100"/>
      <c r="I38" s="99" t="s">
        <v>67</v>
      </c>
    </row>
    <row r="39" ht="16.5">
      <c r="A39" s="59" t="s">
        <v>68</v>
      </c>
    </row>
    <row r="40" spans="1:9" ht="16.5">
      <c r="A40" s="101" t="s">
        <v>69</v>
      </c>
      <c r="C40" s="102">
        <f>C29/490000</f>
        <v>98.19539795918368</v>
      </c>
      <c r="D40" s="14"/>
      <c r="E40" s="102">
        <f>C33/490000</f>
        <v>81.40062448979592</v>
      </c>
      <c r="F40" s="14"/>
      <c r="G40" s="102">
        <v>4.84</v>
      </c>
      <c r="H40" s="14"/>
      <c r="I40" s="102">
        <v>4.02</v>
      </c>
    </row>
    <row r="41" spans="1:9" ht="16.5">
      <c r="A41" s="101" t="s">
        <v>70</v>
      </c>
      <c r="C41" s="102">
        <v>97.38</v>
      </c>
      <c r="D41" s="14"/>
      <c r="E41" s="102">
        <v>80.73</v>
      </c>
      <c r="F41" s="14"/>
      <c r="G41" s="102">
        <v>4.84</v>
      </c>
      <c r="H41" s="14"/>
      <c r="I41" s="102">
        <v>4.01</v>
      </c>
    </row>
    <row r="42" spans="3:9" ht="16.5">
      <c r="C42" s="103"/>
      <c r="D42" s="103"/>
      <c r="E42" s="103"/>
      <c r="F42" s="104"/>
      <c r="G42" s="105"/>
      <c r="H42" s="105"/>
      <c r="I42" s="105"/>
    </row>
    <row r="44" ht="16.5">
      <c r="A44" s="36"/>
    </row>
    <row r="55" spans="1:7" ht="16.5" hidden="1">
      <c r="A55" s="54" t="str">
        <f>'BS-中'!A42</f>
        <v>負責人：陳忠誼</v>
      </c>
      <c r="C55" s="53" t="str">
        <f>'BS-中'!G42</f>
        <v>經理人：簡義仁</v>
      </c>
      <c r="G55" s="53" t="str">
        <f>'BS-中'!K42</f>
        <v>主辦會計：蔡文英</v>
      </c>
    </row>
    <row r="359" ht="15.75">
      <c r="A359" s="106"/>
    </row>
    <row r="360" ht="15.75">
      <c r="A360" s="107"/>
    </row>
    <row r="361" ht="15.75">
      <c r="A361" s="106"/>
    </row>
    <row r="363" ht="15.75">
      <c r="A363" s="106"/>
    </row>
    <row r="364" ht="15.75">
      <c r="A364" s="107"/>
    </row>
    <row r="365" ht="15.75">
      <c r="A365" s="106"/>
    </row>
    <row r="367" ht="15.75">
      <c r="A367" s="106"/>
    </row>
    <row r="368" ht="15.75">
      <c r="A368" s="107"/>
    </row>
    <row r="369" ht="15.75">
      <c r="A369" s="106"/>
    </row>
    <row r="403" ht="15.75">
      <c r="A403" s="106"/>
    </row>
    <row r="404" ht="15.75">
      <c r="A404" s="107"/>
    </row>
    <row r="405" ht="15.75">
      <c r="A405" s="107"/>
    </row>
    <row r="406" ht="15.75">
      <c r="A406" s="107"/>
    </row>
    <row r="407" ht="15.75">
      <c r="A407" s="106"/>
    </row>
    <row r="408" ht="15.75">
      <c r="A408" s="106"/>
    </row>
    <row r="409" ht="15.75">
      <c r="A409" s="106"/>
    </row>
    <row r="410" ht="15.75">
      <c r="A410" s="106"/>
    </row>
    <row r="411" ht="15.75">
      <c r="A411" s="107"/>
    </row>
    <row r="412" ht="15.75">
      <c r="A412" s="107"/>
    </row>
    <row r="413" ht="15.75">
      <c r="A413" s="107"/>
    </row>
    <row r="414" ht="15.75">
      <c r="A414" s="106"/>
    </row>
    <row r="415" ht="15.75">
      <c r="A415" s="106"/>
    </row>
    <row r="605" ht="15.75">
      <c r="A605" s="106"/>
    </row>
  </sheetData>
  <sheetProtection/>
  <mergeCells count="8">
    <mergeCell ref="C37:E37"/>
    <mergeCell ref="G37:I37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C18" sqref="C18:C19"/>
    </sheetView>
  </sheetViews>
  <sheetFormatPr defaultColWidth="9.00390625" defaultRowHeight="16.5"/>
  <cols>
    <col min="1" max="1" width="39.50390625" style="0" customWidth="1"/>
    <col min="2" max="2" width="2.50390625" style="0" customWidth="1"/>
    <col min="3" max="3" width="14.25390625" style="0" customWidth="1"/>
    <col min="4" max="4" width="3.75390625" style="0" customWidth="1"/>
    <col min="5" max="5" width="13.625" style="0" customWidth="1"/>
    <col min="6" max="6" width="3.50390625" style="0" customWidth="1"/>
    <col min="7" max="7" width="14.75390625" style="0" bestFit="1" customWidth="1"/>
    <col min="8" max="8" width="3.125" style="0" customWidth="1"/>
    <col min="9" max="9" width="14.75390625" style="0" bestFit="1" customWidth="1"/>
  </cols>
  <sheetData>
    <row r="1" spans="1:9" ht="16.5">
      <c r="A1" s="137" t="str">
        <f>'BS-中'!A1:S1</f>
        <v>新光金保險代理人股份有限公司</v>
      </c>
      <c r="B1" s="137"/>
      <c r="C1" s="137"/>
      <c r="D1" s="137"/>
      <c r="E1" s="137"/>
      <c r="F1" s="137"/>
      <c r="G1" s="137"/>
      <c r="H1" s="137"/>
      <c r="I1" s="137"/>
    </row>
    <row r="2" spans="1:9" ht="16.5">
      <c r="A2" s="137" t="s">
        <v>71</v>
      </c>
      <c r="B2" s="137"/>
      <c r="C2" s="137"/>
      <c r="D2" s="137"/>
      <c r="E2" s="137"/>
      <c r="F2" s="137"/>
      <c r="G2" s="137"/>
      <c r="H2" s="137"/>
      <c r="I2" s="137"/>
    </row>
    <row r="3" spans="1:9" ht="16.5">
      <c r="A3" s="137" t="s">
        <v>72</v>
      </c>
      <c r="B3" s="137"/>
      <c r="C3" s="137"/>
      <c r="D3" s="137"/>
      <c r="E3" s="137"/>
      <c r="F3" s="137"/>
      <c r="G3" s="137"/>
      <c r="H3" s="137"/>
      <c r="I3" s="137"/>
    </row>
    <row r="4" spans="1:9" ht="16.5">
      <c r="A4" s="138" t="s">
        <v>3</v>
      </c>
      <c r="B4" s="138"/>
      <c r="C4" s="138"/>
      <c r="D4" s="138"/>
      <c r="E4" s="138"/>
      <c r="F4" s="138"/>
      <c r="G4" s="138"/>
      <c r="H4" s="138"/>
      <c r="I4" s="138"/>
    </row>
    <row r="5" ht="16.5">
      <c r="A5" s="51"/>
    </row>
    <row r="6" spans="1:9" ht="16.5">
      <c r="A6" s="61"/>
      <c r="B6" s="61"/>
      <c r="C6" s="61"/>
      <c r="D6" s="61"/>
      <c r="E6" s="146" t="s">
        <v>33</v>
      </c>
      <c r="F6" s="146"/>
      <c r="G6" s="146"/>
      <c r="H6" s="14"/>
      <c r="I6" s="61"/>
    </row>
    <row r="7" spans="1:9" ht="16.5">
      <c r="A7" s="61"/>
      <c r="B7" s="61"/>
      <c r="C7" s="108" t="s">
        <v>73</v>
      </c>
      <c r="D7" s="61"/>
      <c r="E7" s="108" t="s">
        <v>34</v>
      </c>
      <c r="F7" s="109"/>
      <c r="G7" s="110" t="s">
        <v>35</v>
      </c>
      <c r="H7" s="61"/>
      <c r="I7" s="108" t="s">
        <v>74</v>
      </c>
    </row>
    <row r="8" spans="1:9" ht="16.5">
      <c r="A8" s="12" t="s">
        <v>75</v>
      </c>
      <c r="B8" s="13"/>
      <c r="C8" s="16">
        <v>3000000</v>
      </c>
      <c r="D8" s="111"/>
      <c r="E8" s="16">
        <v>2857911</v>
      </c>
      <c r="F8" s="111"/>
      <c r="G8" s="16">
        <v>3107367</v>
      </c>
      <c r="H8" s="16"/>
      <c r="I8" s="16">
        <v>8965278</v>
      </c>
    </row>
    <row r="9" spans="1:9" ht="16.5">
      <c r="A9" s="112"/>
      <c r="B9" s="13"/>
      <c r="C9" s="111"/>
      <c r="D9" s="111"/>
      <c r="E9" s="111"/>
      <c r="F9" s="111"/>
      <c r="G9" s="111"/>
      <c r="H9" s="111"/>
      <c r="I9" s="111"/>
    </row>
    <row r="10" spans="1:9" ht="16.5">
      <c r="A10" s="12" t="s">
        <v>76</v>
      </c>
      <c r="B10" s="13"/>
      <c r="C10" s="111"/>
      <c r="D10" s="111"/>
      <c r="E10" s="111"/>
      <c r="F10" s="111"/>
      <c r="G10" s="111"/>
      <c r="H10" s="111"/>
      <c r="I10" s="111"/>
    </row>
    <row r="11" spans="1:9" ht="16.5">
      <c r="A11" s="15" t="s">
        <v>77</v>
      </c>
      <c r="B11" s="13"/>
      <c r="C11" s="113">
        <v>0</v>
      </c>
      <c r="D11" s="111"/>
      <c r="E11" s="114">
        <v>142089</v>
      </c>
      <c r="F11" s="111"/>
      <c r="G11" s="115">
        <v>-142089</v>
      </c>
      <c r="H11" s="114"/>
      <c r="I11" s="116">
        <v>0</v>
      </c>
    </row>
    <row r="12" spans="1:9" ht="16.5">
      <c r="A12" s="15" t="s">
        <v>78</v>
      </c>
      <c r="B12" s="13"/>
      <c r="C12" s="113">
        <v>0</v>
      </c>
      <c r="D12" s="113"/>
      <c r="E12" s="113">
        <v>0</v>
      </c>
      <c r="F12" s="111"/>
      <c r="G12" s="115">
        <v>-2964636</v>
      </c>
      <c r="H12" s="111"/>
      <c r="I12" s="115">
        <v>-2964636</v>
      </c>
    </row>
    <row r="13" spans="1:9" ht="16.5">
      <c r="A13" s="15"/>
      <c r="B13" s="13"/>
      <c r="C13" s="111"/>
      <c r="D13" s="111"/>
      <c r="E13" s="111"/>
      <c r="F13" s="111"/>
      <c r="H13" s="111"/>
      <c r="I13" s="111"/>
    </row>
    <row r="14" spans="1:9" ht="16.5">
      <c r="A14" s="12" t="s">
        <v>79</v>
      </c>
      <c r="B14" s="13"/>
      <c r="C14" s="117">
        <v>0</v>
      </c>
      <c r="D14" s="111"/>
      <c r="E14" s="117">
        <v>0</v>
      </c>
      <c r="F14" s="111"/>
      <c r="G14" s="118">
        <v>1969701</v>
      </c>
      <c r="H14" s="111"/>
      <c r="I14" s="119">
        <v>1969701</v>
      </c>
    </row>
    <row r="15" spans="1:9" ht="16.5">
      <c r="A15" s="12" t="s">
        <v>80</v>
      </c>
      <c r="B15" s="13"/>
      <c r="C15" s="120">
        <f>SUM(C8:C14)</f>
        <v>3000000</v>
      </c>
      <c r="D15" s="111"/>
      <c r="E15" s="114">
        <f>SUM(E8:E14)</f>
        <v>3000000</v>
      </c>
      <c r="F15" s="111"/>
      <c r="G15" s="120">
        <f>SUM(G8:G14)</f>
        <v>1970343</v>
      </c>
      <c r="H15" s="111"/>
      <c r="I15" s="120">
        <f>SUM(I8:I14)</f>
        <v>7970343</v>
      </c>
    </row>
    <row r="16" spans="1:9" ht="16.5">
      <c r="A16" s="112"/>
      <c r="B16" s="13"/>
      <c r="C16" s="111"/>
      <c r="D16" s="111"/>
      <c r="E16" s="111"/>
      <c r="F16" s="111"/>
      <c r="G16" s="111"/>
      <c r="H16" s="111"/>
      <c r="I16" s="111"/>
    </row>
    <row r="17" spans="1:9" ht="16.5">
      <c r="A17" s="12" t="s">
        <v>81</v>
      </c>
      <c r="B17" s="13"/>
      <c r="C17" s="111"/>
      <c r="D17" s="111"/>
      <c r="E17" s="111"/>
      <c r="F17" s="111"/>
      <c r="G17" s="111"/>
      <c r="H17" s="111"/>
      <c r="I17" s="111"/>
    </row>
    <row r="18" spans="1:9" ht="16.5" hidden="1">
      <c r="A18" s="15" t="s">
        <v>77</v>
      </c>
      <c r="B18" s="13"/>
      <c r="C18" s="113"/>
      <c r="D18" s="111"/>
      <c r="E18" s="114"/>
      <c r="F18" s="111"/>
      <c r="G18" s="115"/>
      <c r="H18" s="114"/>
      <c r="I18" s="116">
        <f>SUM(C18:G18)</f>
        <v>0</v>
      </c>
    </row>
    <row r="19" spans="1:9" ht="16.5" hidden="1">
      <c r="A19" s="15" t="s">
        <v>78</v>
      </c>
      <c r="B19" s="13"/>
      <c r="C19" s="114"/>
      <c r="D19" s="111"/>
      <c r="E19" s="113"/>
      <c r="F19" s="111"/>
      <c r="G19" s="115"/>
      <c r="H19" s="111"/>
      <c r="I19" s="115">
        <f>SUM(C19:G19)</f>
        <v>0</v>
      </c>
    </row>
    <row r="20" spans="1:9" ht="16.5">
      <c r="A20" s="15" t="s">
        <v>82</v>
      </c>
      <c r="B20" s="13"/>
      <c r="C20" s="114">
        <v>1900000</v>
      </c>
      <c r="D20" s="111"/>
      <c r="E20" s="113">
        <v>0</v>
      </c>
      <c r="F20" s="111"/>
      <c r="G20" s="115">
        <v>-1900000</v>
      </c>
      <c r="H20" s="111"/>
      <c r="I20" s="115" t="s">
        <v>83</v>
      </c>
    </row>
    <row r="21" spans="1:9" ht="16.5">
      <c r="A21" s="15"/>
      <c r="B21" s="13"/>
      <c r="C21" s="111"/>
      <c r="D21" s="111"/>
      <c r="E21" s="111"/>
      <c r="F21" s="111"/>
      <c r="G21" s="120"/>
      <c r="H21" s="111"/>
      <c r="I21" s="120"/>
    </row>
    <row r="22" spans="1:14" ht="16.5">
      <c r="A22" s="12" t="s">
        <v>84</v>
      </c>
      <c r="B22" s="13"/>
      <c r="C22" s="117">
        <v>0</v>
      </c>
      <c r="D22" s="111"/>
      <c r="E22" s="117">
        <v>0</v>
      </c>
      <c r="F22" s="111"/>
      <c r="G22" s="121">
        <v>39886306</v>
      </c>
      <c r="H22" s="111"/>
      <c r="I22" s="121">
        <f>SUM(C22:G22)</f>
        <v>39886306</v>
      </c>
      <c r="J22" s="52"/>
      <c r="K22" s="52"/>
      <c r="L22" s="52"/>
      <c r="M22" s="52"/>
      <c r="N22" s="52"/>
    </row>
    <row r="23" spans="1:9" ht="16.5">
      <c r="A23" s="112"/>
      <c r="B23" s="13"/>
      <c r="C23" s="111"/>
      <c r="D23" s="111"/>
      <c r="E23" s="111"/>
      <c r="F23" s="111"/>
      <c r="G23" s="111"/>
      <c r="H23" s="111"/>
      <c r="I23" s="111"/>
    </row>
    <row r="24" spans="1:9" ht="17.25" thickBot="1">
      <c r="A24" s="12" t="s">
        <v>85</v>
      </c>
      <c r="B24" s="13"/>
      <c r="C24" s="122">
        <f>SUM(C15:C22)</f>
        <v>4900000</v>
      </c>
      <c r="D24" s="111"/>
      <c r="E24" s="122">
        <f>SUM(E15:E22)</f>
        <v>3000000</v>
      </c>
      <c r="F24" s="111"/>
      <c r="G24" s="122">
        <f>SUM(G15:G22)</f>
        <v>39956649</v>
      </c>
      <c r="H24" s="111"/>
      <c r="I24" s="122">
        <f>SUM(C24:G24)</f>
        <v>47856649</v>
      </c>
    </row>
    <row r="25" ht="17.25" thickTop="1"/>
    <row r="28" ht="16.5">
      <c r="A28" s="36"/>
    </row>
    <row r="33" spans="1:7" ht="16.5" hidden="1">
      <c r="A33" s="54" t="str">
        <f>'IS-中'!A55</f>
        <v>負責人：陳忠誼</v>
      </c>
      <c r="B33" s="56"/>
      <c r="C33" s="53" t="str">
        <f>'IS-中'!C55</f>
        <v>經理人：簡義仁</v>
      </c>
      <c r="D33" s="56"/>
      <c r="E33" s="56"/>
      <c r="F33" s="56"/>
      <c r="G33" s="53" t="str">
        <f>'IS-中'!G55</f>
        <v>主辦會計：蔡文英</v>
      </c>
    </row>
  </sheetData>
  <sheetProtection/>
  <mergeCells count="5">
    <mergeCell ref="A1:I1"/>
    <mergeCell ref="A2:I2"/>
    <mergeCell ref="A3:I3"/>
    <mergeCell ref="A4:I4"/>
    <mergeCell ref="E6:G6"/>
  </mergeCells>
  <printOptions/>
  <pageMargins left="0.5905511811023623" right="0.5905511811023623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18" sqref="C18:C19"/>
    </sheetView>
  </sheetViews>
  <sheetFormatPr defaultColWidth="9.00390625" defaultRowHeight="16.5"/>
  <cols>
    <col min="1" max="1" width="42.00390625" style="0" customWidth="1"/>
    <col min="2" max="2" width="2.875" style="0" customWidth="1"/>
    <col min="3" max="3" width="14.125" style="0" bestFit="1" customWidth="1"/>
    <col min="4" max="4" width="2.875" style="0" customWidth="1"/>
    <col min="5" max="5" width="14.125" style="0" bestFit="1" customWidth="1"/>
  </cols>
  <sheetData>
    <row r="1" spans="1:5" ht="16.5">
      <c r="A1" s="137" t="str">
        <f>'BS-中'!A1:S1</f>
        <v>新光金保險代理人股份有限公司</v>
      </c>
      <c r="B1" s="137"/>
      <c r="C1" s="137"/>
      <c r="D1" s="137"/>
      <c r="E1" s="137"/>
    </row>
    <row r="2" spans="1:5" ht="16.5">
      <c r="A2" s="137" t="s">
        <v>86</v>
      </c>
      <c r="B2" s="137"/>
      <c r="C2" s="137"/>
      <c r="D2" s="137"/>
      <c r="E2" s="137"/>
    </row>
    <row r="3" spans="1:5" ht="16.5">
      <c r="A3" s="137" t="s">
        <v>72</v>
      </c>
      <c r="B3" s="137"/>
      <c r="C3" s="137"/>
      <c r="D3" s="137"/>
      <c r="E3" s="137"/>
    </row>
    <row r="4" spans="1:5" ht="16.5">
      <c r="A4" s="138" t="s">
        <v>3</v>
      </c>
      <c r="B4" s="138"/>
      <c r="C4" s="138"/>
      <c r="D4" s="138"/>
      <c r="E4" s="138"/>
    </row>
    <row r="5" ht="16.5">
      <c r="A5" s="1"/>
    </row>
    <row r="6" spans="1:5" ht="16.5">
      <c r="A6" s="2"/>
      <c r="B6" s="2"/>
      <c r="C6" s="7" t="s">
        <v>87</v>
      </c>
      <c r="D6" s="8"/>
      <c r="E6" s="7" t="s">
        <v>88</v>
      </c>
    </row>
    <row r="7" spans="1:5" ht="16.5">
      <c r="A7" s="123" t="s">
        <v>89</v>
      </c>
      <c r="B7" s="2"/>
      <c r="C7" s="61"/>
      <c r="D7" s="61"/>
      <c r="E7" s="61"/>
    </row>
    <row r="8" spans="1:5" ht="16.5">
      <c r="A8" s="124" t="s">
        <v>90</v>
      </c>
      <c r="B8" s="2"/>
      <c r="C8" s="125">
        <v>39886306</v>
      </c>
      <c r="D8" s="17"/>
      <c r="E8" s="126">
        <v>1969701</v>
      </c>
    </row>
    <row r="9" spans="1:5" ht="17.25">
      <c r="A9" s="124" t="s">
        <v>91</v>
      </c>
      <c r="B9" s="2"/>
      <c r="C9" s="127">
        <v>201132</v>
      </c>
      <c r="D9" s="128"/>
      <c r="E9" s="129">
        <v>0</v>
      </c>
    </row>
    <row r="10" spans="1:5" ht="17.25">
      <c r="A10" s="124" t="s">
        <v>92</v>
      </c>
      <c r="B10" s="2"/>
      <c r="C10" s="127">
        <v>185450</v>
      </c>
      <c r="D10" s="128"/>
      <c r="E10" s="26">
        <v>0</v>
      </c>
    </row>
    <row r="11" spans="1:5" ht="16.5">
      <c r="A11" s="124" t="s">
        <v>93</v>
      </c>
      <c r="B11" s="2"/>
      <c r="C11" s="130">
        <v>-89128</v>
      </c>
      <c r="D11" s="130"/>
      <c r="E11" s="129">
        <v>0</v>
      </c>
    </row>
    <row r="12" spans="1:5" ht="16.5">
      <c r="A12" s="124" t="s">
        <v>94</v>
      </c>
      <c r="B12" s="2"/>
      <c r="C12" s="130"/>
      <c r="D12" s="130"/>
      <c r="E12" s="130"/>
    </row>
    <row r="13" spans="1:5" ht="16.5">
      <c r="A13" s="124" t="s">
        <v>95</v>
      </c>
      <c r="B13" s="2"/>
      <c r="C13" s="130">
        <v>-29793399</v>
      </c>
      <c r="D13" s="130"/>
      <c r="E13" s="130">
        <v>-2054617</v>
      </c>
    </row>
    <row r="14" spans="1:5" ht="16.5">
      <c r="A14" s="124" t="s">
        <v>96</v>
      </c>
      <c r="B14" s="2"/>
      <c r="C14" s="130">
        <v>-2576</v>
      </c>
      <c r="D14" s="130"/>
      <c r="E14" s="130">
        <v>-2200</v>
      </c>
    </row>
    <row r="15" spans="1:5" ht="16.5">
      <c r="A15" s="124" t="s">
        <v>97</v>
      </c>
      <c r="B15" s="2"/>
      <c r="C15" s="130">
        <v>-21026</v>
      </c>
      <c r="D15" s="130"/>
      <c r="E15" s="130">
        <v>-3954</v>
      </c>
    </row>
    <row r="16" spans="1:5" ht="16.5">
      <c r="A16" s="124" t="s">
        <v>98</v>
      </c>
      <c r="B16" s="2"/>
      <c r="C16" s="26">
        <v>400000</v>
      </c>
      <c r="D16" s="130"/>
      <c r="E16" s="130">
        <v>0</v>
      </c>
    </row>
    <row r="17" spans="1:5" ht="16.5">
      <c r="A17" s="124" t="s">
        <v>99</v>
      </c>
      <c r="B17" s="2"/>
      <c r="C17" s="130">
        <v>7943793</v>
      </c>
      <c r="D17" s="130"/>
      <c r="E17" s="130">
        <v>-296492</v>
      </c>
    </row>
    <row r="18" spans="1:5" ht="17.25">
      <c r="A18" s="124" t="s">
        <v>100</v>
      </c>
      <c r="B18" s="2"/>
      <c r="C18" s="127">
        <v>23080007</v>
      </c>
      <c r="D18" s="130"/>
      <c r="E18" s="130">
        <v>1691651</v>
      </c>
    </row>
    <row r="19" spans="1:5" ht="17.25">
      <c r="A19" s="124" t="s">
        <v>101</v>
      </c>
      <c r="B19" s="2"/>
      <c r="C19" s="127">
        <v>2614707</v>
      </c>
      <c r="D19" s="130"/>
      <c r="E19" s="130">
        <v>10313</v>
      </c>
    </row>
    <row r="20" spans="1:5" ht="17.25">
      <c r="A20" s="124" t="s">
        <v>102</v>
      </c>
      <c r="B20" s="2"/>
      <c r="C20" s="127">
        <v>87361</v>
      </c>
      <c r="D20" s="130"/>
      <c r="E20" s="130">
        <v>13497</v>
      </c>
    </row>
    <row r="21" spans="1:5" ht="16.5">
      <c r="A21" s="124" t="s">
        <v>103</v>
      </c>
      <c r="B21" s="2"/>
      <c r="C21" s="131">
        <f>SUM(C8:C20)</f>
        <v>44492627</v>
      </c>
      <c r="D21" s="130"/>
      <c r="E21" s="131">
        <v>1327899</v>
      </c>
    </row>
    <row r="22" spans="1:5" ht="16.5">
      <c r="A22" s="2"/>
      <c r="B22" s="2"/>
      <c r="C22" s="130"/>
      <c r="D22" s="130"/>
      <c r="E22" s="130"/>
    </row>
    <row r="23" spans="1:5" ht="16.5">
      <c r="A23" s="123" t="s">
        <v>104</v>
      </c>
      <c r="B23" s="2"/>
      <c r="C23" s="130"/>
      <c r="D23" s="130"/>
      <c r="E23" s="130"/>
    </row>
    <row r="24" spans="1:5" ht="16.5">
      <c r="A24" s="124" t="s">
        <v>105</v>
      </c>
      <c r="B24" s="2"/>
      <c r="C24" s="130">
        <v>-886194</v>
      </c>
      <c r="D24" s="130"/>
      <c r="E24" s="129">
        <v>0</v>
      </c>
    </row>
    <row r="25" spans="1:5" ht="17.25">
      <c r="A25" s="124" t="s">
        <v>106</v>
      </c>
      <c r="B25" s="2"/>
      <c r="C25" s="127">
        <v>146950</v>
      </c>
      <c r="D25" s="130"/>
      <c r="E25" s="129">
        <v>0</v>
      </c>
    </row>
    <row r="26" spans="1:5" ht="16.5">
      <c r="A26" s="124" t="s">
        <v>107</v>
      </c>
      <c r="B26" s="2"/>
      <c r="C26" s="130">
        <v>-204200</v>
      </c>
      <c r="D26" s="130"/>
      <c r="E26" s="130">
        <v>-7600</v>
      </c>
    </row>
    <row r="27" spans="1:5" ht="16.5">
      <c r="A27" s="124" t="s">
        <v>108</v>
      </c>
      <c r="B27" s="2"/>
      <c r="C27" s="130">
        <v>-949632</v>
      </c>
      <c r="D27" s="130"/>
      <c r="E27" s="130">
        <v>-89980</v>
      </c>
    </row>
    <row r="28" spans="1:5" ht="16.5">
      <c r="A28" s="124" t="s">
        <v>109</v>
      </c>
      <c r="B28" s="2"/>
      <c r="C28" s="131">
        <f>SUM(C24:C27)</f>
        <v>-1893076</v>
      </c>
      <c r="D28" s="130"/>
      <c r="E28" s="131">
        <f>SUM(E24:E27)</f>
        <v>-97580</v>
      </c>
    </row>
    <row r="29" spans="1:5" ht="16.5">
      <c r="A29" s="124"/>
      <c r="B29" s="2"/>
      <c r="C29" s="132"/>
      <c r="D29" s="130"/>
      <c r="E29" s="132"/>
    </row>
    <row r="30" spans="1:5" ht="16.5">
      <c r="A30" s="123" t="s">
        <v>110</v>
      </c>
      <c r="B30" s="2"/>
      <c r="C30" s="132"/>
      <c r="D30" s="130"/>
      <c r="E30" s="132"/>
    </row>
    <row r="31" spans="1:5" ht="16.5">
      <c r="A31" s="124" t="s">
        <v>111</v>
      </c>
      <c r="B31" s="2"/>
      <c r="C31" s="132" t="s">
        <v>83</v>
      </c>
      <c r="D31" s="130"/>
      <c r="E31" s="132">
        <v>-2964636</v>
      </c>
    </row>
    <row r="32" spans="1:5" ht="16.5">
      <c r="A32" s="124" t="s">
        <v>112</v>
      </c>
      <c r="B32" s="2"/>
      <c r="C32" s="133">
        <v>0</v>
      </c>
      <c r="D32" s="130"/>
      <c r="E32" s="131">
        <v>-2964636</v>
      </c>
    </row>
    <row r="33" spans="1:5" ht="16.5">
      <c r="A33" s="2"/>
      <c r="B33" s="2"/>
      <c r="C33" s="130"/>
      <c r="D33" s="130"/>
      <c r="E33" s="130"/>
    </row>
    <row r="34" spans="1:5" ht="16.5">
      <c r="A34" s="123" t="s">
        <v>113</v>
      </c>
      <c r="B34" s="2"/>
      <c r="C34" s="130">
        <f>C32+C28+C21</f>
        <v>42599551</v>
      </c>
      <c r="D34" s="130"/>
      <c r="E34" s="130">
        <v>-1734317</v>
      </c>
    </row>
    <row r="35" spans="1:6" ht="16.5">
      <c r="A35" s="2"/>
      <c r="B35" s="2"/>
      <c r="C35" s="17"/>
      <c r="D35" s="17"/>
      <c r="E35" s="17"/>
      <c r="F35" s="134"/>
    </row>
    <row r="36" spans="1:6" ht="16.5">
      <c r="A36" s="123" t="s">
        <v>114</v>
      </c>
      <c r="B36" s="2"/>
      <c r="C36" s="35">
        <v>7321561</v>
      </c>
      <c r="D36" s="17"/>
      <c r="E36" s="35">
        <v>9055878</v>
      </c>
      <c r="F36" s="134"/>
    </row>
    <row r="37" spans="1:6" ht="16.5">
      <c r="A37" s="2"/>
      <c r="B37" s="2"/>
      <c r="C37" s="17"/>
      <c r="D37" s="17"/>
      <c r="E37" s="17"/>
      <c r="F37" s="134"/>
    </row>
    <row r="38" spans="1:6" ht="17.25" thickBot="1">
      <c r="A38" s="123" t="s">
        <v>115</v>
      </c>
      <c r="B38" s="2"/>
      <c r="C38" s="135">
        <f>SUM(C34:C36)</f>
        <v>49921112</v>
      </c>
      <c r="D38" s="17"/>
      <c r="E38" s="135">
        <v>7321561</v>
      </c>
      <c r="F38" s="134"/>
    </row>
    <row r="39" spans="1:6" ht="17.25" thickTop="1">
      <c r="A39" s="2"/>
      <c r="B39" s="2"/>
      <c r="C39" s="17"/>
      <c r="D39" s="17"/>
      <c r="E39" s="17"/>
      <c r="F39" s="134"/>
    </row>
    <row r="40" spans="1:5" ht="16.5">
      <c r="A40" s="123" t="s">
        <v>116</v>
      </c>
      <c r="B40" s="2"/>
      <c r="C40" s="136"/>
      <c r="D40" s="136"/>
      <c r="E40" s="136"/>
    </row>
    <row r="41" spans="1:5" ht="17.25" thickBot="1">
      <c r="A41" s="124" t="s">
        <v>117</v>
      </c>
      <c r="B41" s="2"/>
      <c r="C41" s="135">
        <v>285646</v>
      </c>
      <c r="D41" s="17"/>
      <c r="E41" s="135">
        <v>699923</v>
      </c>
    </row>
    <row r="42" ht="17.25" thickTop="1"/>
    <row r="45" ht="16.5">
      <c r="A45" s="36"/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2015-03-24T07:06:15Z</dcterms:created>
  <dcterms:modified xsi:type="dcterms:W3CDTF">2015-03-25T09:28:36Z</dcterms:modified>
  <cp:category/>
  <cp:version/>
  <cp:contentType/>
  <cp:contentStatus/>
</cp:coreProperties>
</file>